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240" yWindow="240" windowWidth="19440" windowHeight="11760" tabRatio="500"/>
  </bookViews>
  <sheets>
    <sheet name="CALCULATE TAX" sheetId="3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3"/>
  <c r="E5"/>
  <c r="C20"/>
  <c r="D20"/>
  <c r="E20"/>
  <c r="E21"/>
  <c r="E53"/>
  <c r="AJ6"/>
  <c r="D45"/>
  <c r="D47"/>
  <c r="C24"/>
  <c r="C29"/>
  <c r="D29"/>
  <c r="C49"/>
  <c r="D49"/>
  <c r="D31"/>
  <c r="C39"/>
  <c r="D39"/>
  <c r="D41"/>
  <c r="D43"/>
  <c r="D51"/>
  <c r="D21"/>
  <c r="D53"/>
  <c r="E51"/>
  <c r="D10"/>
  <c r="E10"/>
  <c r="C10"/>
  <c r="C9"/>
  <c r="D12"/>
  <c r="E12"/>
  <c r="D14"/>
  <c r="E14"/>
  <c r="AK6"/>
  <c r="AJ7"/>
  <c r="AK7"/>
  <c r="AJ8"/>
  <c r="AK8"/>
  <c r="AJ9"/>
  <c r="AK9"/>
  <c r="AJ10"/>
  <c r="AK10"/>
  <c r="AJ11"/>
  <c r="AK11"/>
  <c r="AJ12"/>
  <c r="AK12"/>
  <c r="AK13"/>
  <c r="AK14"/>
  <c r="AK15"/>
  <c r="AK16"/>
  <c r="AK17"/>
  <c r="AH6"/>
  <c r="AI6"/>
  <c r="AH7"/>
  <c r="AI7"/>
  <c r="AH8"/>
  <c r="AI8"/>
  <c r="AH9"/>
  <c r="AI9"/>
  <c r="AH10"/>
  <c r="AI10"/>
  <c r="AH11"/>
  <c r="AI11"/>
  <c r="AH12"/>
  <c r="AI12"/>
  <c r="AI13"/>
  <c r="AI14"/>
  <c r="AI15"/>
  <c r="AI16"/>
  <c r="AI17"/>
  <c r="AJ21"/>
  <c r="D57"/>
  <c r="AI23"/>
  <c r="D56"/>
  <c r="E55"/>
  <c r="D55"/>
  <c r="AI19"/>
</calcChain>
</file>

<file path=xl/sharedStrings.xml><?xml version="1.0" encoding="utf-8"?>
<sst xmlns="http://schemas.openxmlformats.org/spreadsheetml/2006/main" count="84" uniqueCount="70">
  <si>
    <t>Slab (Upper)</t>
  </si>
  <si>
    <t>Slab (Lower)</t>
  </si>
  <si>
    <t>-</t>
  </si>
  <si>
    <t>Old Rates</t>
  </si>
  <si>
    <t>New Rates</t>
  </si>
  <si>
    <t>Slab Amount (Old)</t>
  </si>
  <si>
    <t>Slab Amount (New)</t>
  </si>
  <si>
    <t>Tax (New)</t>
  </si>
  <si>
    <t>Cess</t>
  </si>
  <si>
    <t>Tax (Old)</t>
  </si>
  <si>
    <t>Total Taxes</t>
  </si>
  <si>
    <t>Workings</t>
  </si>
  <si>
    <t>Total</t>
  </si>
  <si>
    <t>Results / Summary</t>
  </si>
  <si>
    <t>Decision</t>
  </si>
  <si>
    <t>Tax Savings</t>
  </si>
  <si>
    <t>Leave Travel Allowance</t>
  </si>
  <si>
    <t>Better Option</t>
  </si>
  <si>
    <t>Gross Salary</t>
  </si>
  <si>
    <t>Entertainment Allowance/Professional Tax</t>
  </si>
  <si>
    <t>House Rent Allowance</t>
  </si>
  <si>
    <t>Less: Allowances</t>
  </si>
  <si>
    <t>Particulars</t>
  </si>
  <si>
    <t>Amount (in Rs.)</t>
  </si>
  <si>
    <t>Net Taxable Income</t>
  </si>
  <si>
    <t xml:space="preserve">Gross Total Income </t>
  </si>
  <si>
    <t>https://www.incometaxindiaefiling.gov.in/Tax_Calculator/index.html?lang=eng</t>
  </si>
  <si>
    <t>S.NO.</t>
  </si>
  <si>
    <t>Income From Salary:</t>
  </si>
  <si>
    <t>Income From House Property</t>
  </si>
  <si>
    <t>Rent Received</t>
  </si>
  <si>
    <t>Less: Interest on Housing Loan</t>
  </si>
  <si>
    <t>Income From Business &amp; Profession</t>
  </si>
  <si>
    <t>Income From Capital Gain</t>
  </si>
  <si>
    <t>Income From Other Source</t>
  </si>
  <si>
    <t>Net Income from House Property</t>
  </si>
  <si>
    <t>Less : Standard Deduction</t>
  </si>
  <si>
    <t>LIC</t>
  </si>
  <si>
    <t>Children Tution Fees</t>
  </si>
  <si>
    <t>Housing Loan Principal Payment</t>
  </si>
  <si>
    <t>PPF</t>
  </si>
  <si>
    <t>OLD REGIME</t>
  </si>
  <si>
    <t>NEW REGIME</t>
  </si>
  <si>
    <t>Less: Deductions u/s</t>
  </si>
  <si>
    <t>1. 80C</t>
  </si>
  <si>
    <r>
      <t xml:space="preserve">3. 80D - </t>
    </r>
    <r>
      <rPr>
        <u/>
        <sz val="12"/>
        <color theme="1"/>
        <rFont val="Calibri"/>
        <family val="2"/>
        <scheme val="minor"/>
      </rPr>
      <t>Medical Insurance</t>
    </r>
  </si>
  <si>
    <r>
      <t xml:space="preserve">2. 80 CCD (1B) - </t>
    </r>
    <r>
      <rPr>
        <u/>
        <sz val="12"/>
        <color theme="1"/>
        <rFont val="Calibri"/>
        <family val="2"/>
        <scheme val="minor"/>
      </rPr>
      <t>NPS</t>
    </r>
  </si>
  <si>
    <r>
      <t xml:space="preserve">6. 80TTA - </t>
    </r>
    <r>
      <rPr>
        <u/>
        <sz val="12"/>
        <color theme="1"/>
        <rFont val="Calibri"/>
        <family val="2"/>
        <scheme val="minor"/>
      </rPr>
      <t>Bank Interest</t>
    </r>
  </si>
  <si>
    <r>
      <t xml:space="preserve">5. 80G - </t>
    </r>
    <r>
      <rPr>
        <u/>
        <sz val="12"/>
        <color theme="1"/>
        <rFont val="Calibri"/>
        <family val="2"/>
        <scheme val="minor"/>
      </rPr>
      <t>Donation</t>
    </r>
  </si>
  <si>
    <t>TOTAL TAX</t>
  </si>
  <si>
    <t>BEST OPTION</t>
  </si>
  <si>
    <t>TOTAL BENEFIT</t>
  </si>
  <si>
    <t>CLICK ON LINK TO CHECK TAX ON INCOME TAX WEBSITE</t>
  </si>
  <si>
    <t>Total of All Expenses and Deduction</t>
  </si>
  <si>
    <t>Less : Rebate u/s 87A</t>
  </si>
  <si>
    <t>Net Tax</t>
  </si>
  <si>
    <r>
      <t xml:space="preserve">4.80E - </t>
    </r>
    <r>
      <rPr>
        <u/>
        <sz val="12"/>
        <color theme="1"/>
        <rFont val="Calibri"/>
        <family val="2"/>
        <scheme val="minor"/>
      </rPr>
      <t>Education Loan</t>
    </r>
  </si>
  <si>
    <t>Saving Bank Interest</t>
  </si>
  <si>
    <t xml:space="preserve">FD Interest </t>
  </si>
  <si>
    <t>Other Income</t>
  </si>
  <si>
    <t>Deduction under Head Salary</t>
  </si>
  <si>
    <t>Total Deduction under Head Salary</t>
  </si>
  <si>
    <t>Less : Standard Deduction@30%</t>
  </si>
  <si>
    <t>I</t>
  </si>
  <si>
    <t>II</t>
  </si>
  <si>
    <t>III = I-II</t>
  </si>
  <si>
    <t>VISIT TO FILE YOUR INCOME TAX RETURN</t>
  </si>
  <si>
    <t>https://legalsahayak.com/</t>
  </si>
  <si>
    <t>WWW.LEGALSAHAYAK.COM</t>
  </si>
  <si>
    <t>www.legalsahayak.com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</si>
</sst>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7.399999999999999"/>
      <color theme="10"/>
      <name val="Calibri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b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</font>
    <font>
      <u/>
      <sz val="14"/>
      <color theme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auto="1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165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1" fillId="5" borderId="1" xfId="1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0" borderId="1" xfId="0" applyNumberFormat="1" applyFont="1" applyBorder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41" fontId="0" fillId="0" borderId="0" xfId="0" applyNumberFormat="1"/>
    <xf numFmtId="0" fontId="8" fillId="0" borderId="0" xfId="0" applyFont="1"/>
    <xf numFmtId="41" fontId="9" fillId="0" borderId="0" xfId="64" applyNumberFormat="1" applyFont="1" applyAlignment="1" applyProtection="1"/>
    <xf numFmtId="0" fontId="10" fillId="0" borderId="0" xfId="0" applyFont="1"/>
    <xf numFmtId="0" fontId="2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41" fontId="0" fillId="0" borderId="0" xfId="0" applyNumberFormat="1" applyBorder="1"/>
    <xf numFmtId="41" fontId="2" fillId="0" borderId="0" xfId="0" applyNumberFormat="1" applyFont="1" applyBorder="1"/>
    <xf numFmtId="0" fontId="0" fillId="0" borderId="0" xfId="0" applyFill="1" applyBorder="1"/>
    <xf numFmtId="41" fontId="0" fillId="8" borderId="0" xfId="0" applyNumberFormat="1" applyFill="1" applyBorder="1"/>
    <xf numFmtId="0" fontId="0" fillId="0" borderId="0" xfId="0" applyFont="1" applyFill="1" applyBorder="1"/>
    <xf numFmtId="41" fontId="0" fillId="9" borderId="0" xfId="0" applyNumberFormat="1" applyFill="1" applyBorder="1"/>
    <xf numFmtId="0" fontId="12" fillId="0" borderId="0" xfId="0" applyFont="1" applyBorder="1"/>
    <xf numFmtId="0" fontId="12" fillId="0" borderId="0" xfId="0" applyFont="1" applyFill="1" applyBorder="1"/>
    <xf numFmtId="41" fontId="2" fillId="9" borderId="0" xfId="0" applyNumberFormat="1" applyFont="1" applyFill="1" applyBorder="1"/>
    <xf numFmtId="41" fontId="2" fillId="8" borderId="0" xfId="0" applyNumberFormat="1" applyFont="1" applyFill="1" applyBorder="1"/>
    <xf numFmtId="41" fontId="2" fillId="0" borderId="0" xfId="0" applyNumberFormat="1" applyFont="1" applyFill="1" applyBorder="1"/>
    <xf numFmtId="41" fontId="0" fillId="0" borderId="0" xfId="0" applyNumberFormat="1" applyFill="1" applyBorder="1"/>
    <xf numFmtId="41" fontId="0" fillId="10" borderId="0" xfId="0" applyNumberFormat="1" applyFill="1"/>
    <xf numFmtId="41" fontId="0" fillId="9" borderId="0" xfId="0" applyNumberFormat="1" applyFill="1"/>
    <xf numFmtId="41" fontId="0" fillId="11" borderId="0" xfId="0" applyNumberFormat="1" applyFill="1" applyBorder="1" applyProtection="1"/>
    <xf numFmtId="41" fontId="0" fillId="13" borderId="0" xfId="0" applyNumberFormat="1" applyFill="1" applyBorder="1" applyProtection="1">
      <protection locked="0"/>
    </xf>
    <xf numFmtId="41" fontId="0" fillId="13" borderId="0" xfId="0" applyNumberFormat="1" applyFont="1" applyFill="1" applyBorder="1" applyProtection="1">
      <protection locked="0"/>
    </xf>
    <xf numFmtId="0" fontId="5" fillId="6" borderId="1" xfId="0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wrapText="1"/>
    </xf>
    <xf numFmtId="41" fontId="2" fillId="14" borderId="0" xfId="0" applyNumberFormat="1" applyFont="1" applyFill="1" applyBorder="1"/>
    <xf numFmtId="41" fontId="2" fillId="13" borderId="0" xfId="0" applyNumberFormat="1" applyFont="1" applyFill="1" applyBorder="1" applyProtection="1">
      <protection locked="0"/>
    </xf>
    <xf numFmtId="165" fontId="1" fillId="0" borderId="12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12" fillId="0" borderId="0" xfId="0" applyFont="1"/>
    <xf numFmtId="41" fontId="0" fillId="2" borderId="0" xfId="0" applyNumberForma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7" borderId="14" xfId="0" applyFont="1" applyFill="1" applyBorder="1"/>
    <xf numFmtId="0" fontId="2" fillId="0" borderId="16" xfId="0" applyFont="1" applyBorder="1"/>
    <xf numFmtId="0" fontId="6" fillId="7" borderId="15" xfId="0" applyFont="1" applyFill="1" applyBorder="1"/>
    <xf numFmtId="41" fontId="11" fillId="8" borderId="19" xfId="0" applyNumberFormat="1" applyFont="1" applyFill="1" applyBorder="1" applyAlignment="1">
      <alignment horizontal="center" wrapText="1"/>
    </xf>
    <xf numFmtId="41" fontId="11" fillId="9" borderId="21" xfId="0" applyNumberFormat="1" applyFont="1" applyFill="1" applyBorder="1" applyAlignment="1">
      <alignment horizontal="center" wrapText="1"/>
    </xf>
    <xf numFmtId="0" fontId="11" fillId="0" borderId="16" xfId="0" applyFont="1" applyFill="1" applyBorder="1"/>
    <xf numFmtId="41" fontId="0" fillId="12" borderId="0" xfId="0" applyNumberForma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  <xf numFmtId="41" fontId="6" fillId="7" borderId="18" xfId="0" applyNumberFormat="1" applyFont="1" applyFill="1" applyBorder="1" applyAlignment="1">
      <alignment horizontal="center"/>
    </xf>
    <xf numFmtId="41" fontId="6" fillId="7" borderId="17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7" fillId="0" borderId="0" xfId="64" applyAlignment="1" applyProtection="1"/>
    <xf numFmtId="0" fontId="14" fillId="0" borderId="0" xfId="0" applyFont="1" applyFill="1"/>
    <xf numFmtId="0" fontId="15" fillId="0" borderId="0" xfId="0" applyFont="1" applyFill="1"/>
    <xf numFmtId="0" fontId="16" fillId="0" borderId="0" xfId="64" applyFont="1" applyAlignment="1" applyProtection="1"/>
    <xf numFmtId="0" fontId="17" fillId="0" borderId="0" xfId="64" applyFont="1" applyAlignment="1" applyProtection="1"/>
  </cellXfs>
  <cellStyles count="65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galsahayak.com/" TargetMode="External"/><Relationship Id="rId2" Type="http://schemas.openxmlformats.org/officeDocument/2006/relationships/hyperlink" Target="https://legalsahayak.com/" TargetMode="External"/><Relationship Id="rId1" Type="http://schemas.openxmlformats.org/officeDocument/2006/relationships/hyperlink" Target="https://www.incometaxindiaefiling.gov.in/Tax_Calculator/index.html?lang=e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legalsahaya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0"/>
  <sheetViews>
    <sheetView tabSelected="1" zoomScale="145" zoomScaleNormal="145" workbookViewId="0">
      <pane ySplit="3" topLeftCell="A4" activePane="bottomLeft" state="frozen"/>
      <selection pane="bottomLeft" activeCell="B60" sqref="B60"/>
    </sheetView>
  </sheetViews>
  <sheetFormatPr defaultRowHeight="15.75"/>
  <cols>
    <col min="1" max="1" width="6.875" customWidth="1"/>
    <col min="2" max="2" width="36.125" bestFit="1" customWidth="1"/>
    <col min="3" max="3" width="11.25" customWidth="1"/>
    <col min="4" max="4" width="10.5" style="12" customWidth="1"/>
    <col min="5" max="5" width="10" style="12" bestFit="1" customWidth="1"/>
    <col min="6" max="6" width="4.125" customWidth="1"/>
    <col min="7" max="17" width="9.375" customWidth="1"/>
    <col min="18" max="28" width="12.5" customWidth="1"/>
    <col min="29" max="29" width="4.125" customWidth="1"/>
    <col min="30" max="33" width="10.25" hidden="1" customWidth="1"/>
    <col min="34" max="34" width="15.25" hidden="1" customWidth="1"/>
    <col min="35" max="35" width="10.25" hidden="1" customWidth="1"/>
    <col min="36" max="36" width="15.5" hidden="1" customWidth="1"/>
    <col min="37" max="37" width="9.5" hidden="1" customWidth="1"/>
    <col min="38" max="41" width="0" hidden="1" customWidth="1"/>
  </cols>
  <sheetData>
    <row r="1" spans="1:37" ht="18.75">
      <c r="A1" s="92" t="s">
        <v>66</v>
      </c>
      <c r="C1" s="95" t="s">
        <v>68</v>
      </c>
    </row>
    <row r="2" spans="1:37" s="9" customFormat="1" ht="15.75" customHeight="1">
      <c r="A2" s="54" t="s">
        <v>27</v>
      </c>
      <c r="B2" s="55" t="s">
        <v>22</v>
      </c>
      <c r="C2" s="48"/>
      <c r="D2" s="75" t="s">
        <v>23</v>
      </c>
      <c r="E2" s="76"/>
      <c r="F2" s="47"/>
      <c r="AD2" s="77" t="s">
        <v>11</v>
      </c>
      <c r="AE2" s="77"/>
      <c r="AF2" s="77"/>
      <c r="AG2" s="77"/>
      <c r="AH2" s="77"/>
      <c r="AI2" s="77"/>
      <c r="AJ2" s="77"/>
      <c r="AK2" s="77"/>
    </row>
    <row r="3" spans="1:37" s="18" customFormat="1" ht="30" customHeight="1">
      <c r="A3" s="54"/>
      <c r="B3" s="56"/>
      <c r="C3" s="46"/>
      <c r="D3" s="49" t="s">
        <v>41</v>
      </c>
      <c r="E3" s="50" t="s">
        <v>42</v>
      </c>
      <c r="F3" s="51"/>
      <c r="G3" s="93"/>
      <c r="H3" s="93"/>
      <c r="I3" s="93"/>
      <c r="J3" s="93"/>
      <c r="K3" s="94" t="s">
        <v>67</v>
      </c>
      <c r="L3" s="93"/>
      <c r="AD3" s="77"/>
      <c r="AE3" s="77"/>
      <c r="AF3" s="77"/>
      <c r="AG3" s="77"/>
      <c r="AH3" s="77"/>
      <c r="AI3" s="77"/>
      <c r="AJ3" s="77"/>
      <c r="AK3" s="77"/>
    </row>
    <row r="4" spans="1:37" s="18" customFormat="1" ht="21">
      <c r="A4" s="17">
        <v>1</v>
      </c>
      <c r="B4" s="17" t="s">
        <v>28</v>
      </c>
      <c r="C4" s="17"/>
      <c r="D4" s="37"/>
      <c r="E4" s="37"/>
      <c r="AD4" s="36"/>
      <c r="AE4" s="36"/>
      <c r="AF4" s="36"/>
      <c r="AG4" s="36"/>
      <c r="AH4" s="36"/>
      <c r="AI4" s="36"/>
      <c r="AJ4" s="36"/>
      <c r="AK4" s="36"/>
    </row>
    <row r="5" spans="1:37">
      <c r="A5" s="10"/>
      <c r="B5" s="10" t="s">
        <v>18</v>
      </c>
      <c r="C5" s="34">
        <v>0</v>
      </c>
      <c r="D5" s="22">
        <f>+C5</f>
        <v>0</v>
      </c>
      <c r="E5" s="24">
        <f>+D5</f>
        <v>0</v>
      </c>
      <c r="AD5" s="3" t="s">
        <v>1</v>
      </c>
      <c r="AE5" s="3" t="s">
        <v>0</v>
      </c>
      <c r="AF5" s="3" t="s">
        <v>3</v>
      </c>
      <c r="AG5" s="3" t="s">
        <v>4</v>
      </c>
      <c r="AH5" s="3" t="s">
        <v>5</v>
      </c>
      <c r="AI5" s="2" t="s">
        <v>9</v>
      </c>
      <c r="AJ5" s="3" t="s">
        <v>6</v>
      </c>
      <c r="AK5" s="2" t="s">
        <v>7</v>
      </c>
    </row>
    <row r="6" spans="1:37">
      <c r="A6" s="10"/>
      <c r="E6" s="19"/>
      <c r="AD6" s="4">
        <v>0</v>
      </c>
      <c r="AE6" s="4">
        <v>250000</v>
      </c>
      <c r="AF6" s="5">
        <v>0</v>
      </c>
      <c r="AG6" s="5">
        <v>0</v>
      </c>
      <c r="AH6" s="4">
        <f>IF($D$53&lt;=AE6,$D$53-0,AE6)</f>
        <v>0</v>
      </c>
      <c r="AI6" s="6">
        <f t="shared" ref="AI6:AI12" si="0">AH6*AF6</f>
        <v>0</v>
      </c>
      <c r="AJ6" s="4">
        <f>IF($E$53&lt;=AE6,$E$53-0,AE6)</f>
        <v>0</v>
      </c>
      <c r="AK6" s="6">
        <f t="shared" ref="AK6:AK12" si="1">AJ6*AG6</f>
        <v>0</v>
      </c>
    </row>
    <row r="7" spans="1:37">
      <c r="A7" s="10">
        <v>2</v>
      </c>
      <c r="B7" s="11" t="s">
        <v>29</v>
      </c>
      <c r="C7" s="20"/>
      <c r="E7" s="19"/>
      <c r="AD7" s="4">
        <v>250000</v>
      </c>
      <c r="AE7" s="4">
        <v>500000</v>
      </c>
      <c r="AF7" s="5">
        <v>0.05</v>
      </c>
      <c r="AG7" s="5">
        <v>0.05</v>
      </c>
      <c r="AH7" s="4">
        <f>MAX(IF($D$53&lt;=AE7,$D$53-AD7,AE7-AD7),IF($D$53&gt;AE6,,0))</f>
        <v>0</v>
      </c>
      <c r="AI7" s="6">
        <f t="shared" si="0"/>
        <v>0</v>
      </c>
      <c r="AJ7" s="4">
        <f t="shared" ref="AJ7:AJ12" si="2">MAX(IF($E$53&lt;=AE7,$E$53-AD7,AE7-AD7),IF($E$53&gt;AE6,,0))</f>
        <v>0</v>
      </c>
      <c r="AK7" s="6">
        <f t="shared" si="1"/>
        <v>0</v>
      </c>
    </row>
    <row r="8" spans="1:37">
      <c r="A8" s="10"/>
      <c r="B8" s="21" t="s">
        <v>30</v>
      </c>
      <c r="C8" s="34">
        <v>0</v>
      </c>
      <c r="AD8" s="4">
        <v>500000</v>
      </c>
      <c r="AE8" s="4">
        <v>750000</v>
      </c>
      <c r="AF8" s="5">
        <v>0.2</v>
      </c>
      <c r="AG8" s="5">
        <v>0.1</v>
      </c>
      <c r="AH8" s="4">
        <f>MAX(IF($D$53&lt;=AE8,$D$53-AD8,AE8-AD8),IF($D$53&gt;AE7,,0))</f>
        <v>0</v>
      </c>
      <c r="AI8" s="6">
        <f>AH8*AF8</f>
        <v>0</v>
      </c>
      <c r="AJ8" s="4">
        <f t="shared" si="2"/>
        <v>0</v>
      </c>
      <c r="AK8" s="6">
        <f t="shared" si="1"/>
        <v>0</v>
      </c>
    </row>
    <row r="9" spans="1:37">
      <c r="A9" s="10"/>
      <c r="B9" s="21" t="s">
        <v>62</v>
      </c>
      <c r="C9" s="33">
        <f>+C8*0.3</f>
        <v>0</v>
      </c>
      <c r="E9" s="19"/>
      <c r="AD9" s="4">
        <v>750000</v>
      </c>
      <c r="AE9" s="4">
        <v>1000000</v>
      </c>
      <c r="AF9" s="5">
        <v>0.2</v>
      </c>
      <c r="AG9" s="5">
        <v>0.15</v>
      </c>
      <c r="AH9" s="4">
        <f>MAX(IF($D$53&lt;=AE9,$D$53-AD9,AE9-AD9),IF($D$53&gt;AE8,,0))</f>
        <v>0</v>
      </c>
      <c r="AI9" s="6">
        <f t="shared" si="0"/>
        <v>0</v>
      </c>
      <c r="AJ9" s="4">
        <f t="shared" si="2"/>
        <v>0</v>
      </c>
      <c r="AK9" s="6">
        <f t="shared" si="1"/>
        <v>0</v>
      </c>
    </row>
    <row r="10" spans="1:37">
      <c r="B10" s="16" t="s">
        <v>35</v>
      </c>
      <c r="C10" s="33">
        <f>+C8-C9</f>
        <v>0</v>
      </c>
      <c r="D10" s="22">
        <f>+C10</f>
        <v>0</v>
      </c>
      <c r="E10" s="24">
        <f>+C8</f>
        <v>0</v>
      </c>
      <c r="AD10" s="4">
        <v>1000000</v>
      </c>
      <c r="AE10" s="4">
        <v>1250000</v>
      </c>
      <c r="AF10" s="5">
        <v>0.3</v>
      </c>
      <c r="AG10" s="5">
        <v>0.2</v>
      </c>
      <c r="AH10" s="4">
        <f>MAX(IF($D$53&lt;=AE10,$D$53-AD10,AE10-AD10),IF($D$53&gt;AE9,,0))</f>
        <v>0</v>
      </c>
      <c r="AI10" s="6">
        <f t="shared" si="0"/>
        <v>0</v>
      </c>
      <c r="AJ10" s="4">
        <f t="shared" si="2"/>
        <v>0</v>
      </c>
      <c r="AK10" s="6">
        <f t="shared" si="1"/>
        <v>0</v>
      </c>
    </row>
    <row r="11" spans="1:37">
      <c r="AD11" s="4">
        <v>1250000</v>
      </c>
      <c r="AE11" s="4">
        <v>1500000</v>
      </c>
      <c r="AF11" s="5">
        <v>0.3</v>
      </c>
      <c r="AG11" s="5">
        <v>0.25</v>
      </c>
      <c r="AH11" s="4">
        <f>MAX(IF($D$53&lt;=AE11,$D$53-AD11,AE11-AD11),IF($D$53&gt;AE10,,0))</f>
        <v>0</v>
      </c>
      <c r="AI11" s="6">
        <f t="shared" si="0"/>
        <v>0</v>
      </c>
      <c r="AJ11" s="4">
        <f t="shared" si="2"/>
        <v>0</v>
      </c>
      <c r="AK11" s="6">
        <f t="shared" si="1"/>
        <v>0</v>
      </c>
    </row>
    <row r="12" spans="1:37">
      <c r="A12" s="10">
        <v>3</v>
      </c>
      <c r="B12" s="11" t="s">
        <v>32</v>
      </c>
      <c r="C12" s="39">
        <v>0</v>
      </c>
      <c r="D12" s="22">
        <f>+C12</f>
        <v>0</v>
      </c>
      <c r="E12" s="24">
        <f>+D12</f>
        <v>0</v>
      </c>
      <c r="AD12" s="4">
        <v>1500000</v>
      </c>
      <c r="AE12" s="7" t="s">
        <v>2</v>
      </c>
      <c r="AF12" s="5">
        <v>0.3</v>
      </c>
      <c r="AG12" s="5">
        <v>0.3</v>
      </c>
      <c r="AH12" s="4">
        <f>MAX(D53&gt;AD12,D53-AD12,0)</f>
        <v>0</v>
      </c>
      <c r="AI12" s="6">
        <f t="shared" si="0"/>
        <v>0</v>
      </c>
      <c r="AJ12" s="4">
        <f t="shared" si="2"/>
        <v>0</v>
      </c>
      <c r="AK12" s="6">
        <f t="shared" si="1"/>
        <v>0</v>
      </c>
    </row>
    <row r="13" spans="1:37">
      <c r="A13" s="10"/>
      <c r="B13" s="11"/>
      <c r="C13" s="20"/>
      <c r="AD13" s="7" t="s">
        <v>2</v>
      </c>
      <c r="AE13" s="7" t="s">
        <v>2</v>
      </c>
      <c r="AF13" s="7" t="s">
        <v>2</v>
      </c>
      <c r="AG13" s="7" t="s">
        <v>2</v>
      </c>
      <c r="AH13" s="3" t="s">
        <v>12</v>
      </c>
      <c r="AI13" s="1">
        <f>SUM(AI6:AI12)</f>
        <v>0</v>
      </c>
      <c r="AJ13" s="3" t="s">
        <v>12</v>
      </c>
      <c r="AK13" s="1">
        <f>SUM(AK6:AK12)</f>
        <v>0</v>
      </c>
    </row>
    <row r="14" spans="1:37">
      <c r="A14" s="10">
        <v>4</v>
      </c>
      <c r="B14" s="11" t="s">
        <v>33</v>
      </c>
      <c r="C14" s="39">
        <v>0</v>
      </c>
      <c r="D14" s="22">
        <f>+C14</f>
        <v>0</v>
      </c>
      <c r="E14" s="24">
        <f>+D14</f>
        <v>0</v>
      </c>
      <c r="AH14" t="s">
        <v>54</v>
      </c>
      <c r="AI14" s="40">
        <f>+IF(D53&gt;500000,0,AI13)</f>
        <v>0</v>
      </c>
      <c r="AJ14" t="s">
        <v>54</v>
      </c>
      <c r="AK14" s="40">
        <f>+IF(E53&gt;500000,0,AK13)</f>
        <v>0</v>
      </c>
    </row>
    <row r="15" spans="1:37">
      <c r="E15" s="19"/>
      <c r="AH15" t="s">
        <v>55</v>
      </c>
      <c r="AI15" s="41">
        <f>+AI13-AI14</f>
        <v>0</v>
      </c>
      <c r="AK15" s="41">
        <f>+AK13-AK14</f>
        <v>0</v>
      </c>
    </row>
    <row r="16" spans="1:37">
      <c r="A16" s="10">
        <v>5</v>
      </c>
      <c r="B16" s="11" t="s">
        <v>34</v>
      </c>
      <c r="AD16" s="7" t="s">
        <v>2</v>
      </c>
      <c r="AE16" s="7" t="s">
        <v>2</v>
      </c>
      <c r="AF16" s="7" t="s">
        <v>2</v>
      </c>
      <c r="AG16" s="7" t="s">
        <v>2</v>
      </c>
      <c r="AH16" s="3" t="s">
        <v>8</v>
      </c>
      <c r="AI16" s="8">
        <f>4%*AI15</f>
        <v>0</v>
      </c>
      <c r="AJ16" s="3" t="s">
        <v>8</v>
      </c>
      <c r="AK16" s="8">
        <f>4%*AK15</f>
        <v>0</v>
      </c>
    </row>
    <row r="17" spans="1:37">
      <c r="A17" s="10"/>
      <c r="B17" s="23" t="s">
        <v>57</v>
      </c>
      <c r="C17" s="39"/>
      <c r="AD17" s="78" t="s">
        <v>13</v>
      </c>
      <c r="AE17" s="79"/>
      <c r="AF17" s="79"/>
      <c r="AG17" s="80"/>
      <c r="AH17" s="87" t="s">
        <v>10</v>
      </c>
      <c r="AI17" s="89">
        <f>+SUM(AI15:AI16)</f>
        <v>0</v>
      </c>
      <c r="AJ17" s="87" t="s">
        <v>10</v>
      </c>
      <c r="AK17" s="89">
        <f>+SUM(AK15:AK16)</f>
        <v>0</v>
      </c>
    </row>
    <row r="18" spans="1:37">
      <c r="B18" s="23" t="s">
        <v>58</v>
      </c>
      <c r="C18" s="39">
        <v>0</v>
      </c>
      <c r="AD18" s="81"/>
      <c r="AE18" s="82"/>
      <c r="AF18" s="82"/>
      <c r="AG18" s="83"/>
      <c r="AH18" s="88"/>
      <c r="AI18" s="90"/>
      <c r="AJ18" s="88"/>
      <c r="AK18" s="90"/>
    </row>
    <row r="19" spans="1:37">
      <c r="B19" s="23" t="s">
        <v>59</v>
      </c>
      <c r="C19" s="39">
        <v>0</v>
      </c>
      <c r="AD19" s="81"/>
      <c r="AE19" s="82"/>
      <c r="AF19" s="82"/>
      <c r="AG19" s="83"/>
      <c r="AH19" s="87" t="s">
        <v>14</v>
      </c>
      <c r="AI19" s="66" t="str">
        <f>IF(AK17&gt;AI17,"New Tax Slab result in Higher Taxes", "New Tax Slab results in Lower Taxes")</f>
        <v>New Tax Slab results in Lower Taxes</v>
      </c>
      <c r="AJ19" s="67"/>
      <c r="AK19" s="68"/>
    </row>
    <row r="20" spans="1:37">
      <c r="C20" s="33">
        <f>+SUM(C17:C19)</f>
        <v>0</v>
      </c>
      <c r="D20" s="22">
        <f>+C20</f>
        <v>0</v>
      </c>
      <c r="E20" s="24">
        <f>+D20</f>
        <v>0</v>
      </c>
      <c r="AD20" s="81"/>
      <c r="AE20" s="82"/>
      <c r="AF20" s="82"/>
      <c r="AG20" s="83"/>
      <c r="AH20" s="88"/>
      <c r="AI20" s="72"/>
      <c r="AJ20" s="73"/>
      <c r="AK20" s="74"/>
    </row>
    <row r="21" spans="1:37">
      <c r="A21" s="44" t="s">
        <v>63</v>
      </c>
      <c r="B21" s="11" t="s">
        <v>25</v>
      </c>
      <c r="C21" s="20"/>
      <c r="D21" s="43">
        <f>+SUM(D5:D20)</f>
        <v>0</v>
      </c>
      <c r="E21" s="43">
        <f>+SUM(E5:E20)</f>
        <v>0</v>
      </c>
      <c r="AD21" s="81"/>
      <c r="AE21" s="82"/>
      <c r="AF21" s="82"/>
      <c r="AG21" s="83"/>
      <c r="AH21" s="87" t="s">
        <v>15</v>
      </c>
      <c r="AI21" s="57"/>
      <c r="AJ21" s="59">
        <f>AK17-AI17</f>
        <v>0</v>
      </c>
      <c r="AK21" s="61"/>
    </row>
    <row r="22" spans="1:37">
      <c r="A22" s="10"/>
      <c r="AD22" s="81"/>
      <c r="AE22" s="82"/>
      <c r="AF22" s="82"/>
      <c r="AG22" s="83"/>
      <c r="AH22" s="88"/>
      <c r="AI22" s="58"/>
      <c r="AJ22" s="60"/>
      <c r="AK22" s="62"/>
    </row>
    <row r="23" spans="1:37">
      <c r="A23" s="10"/>
      <c r="B23" s="42" t="s">
        <v>60</v>
      </c>
      <c r="AD23" s="81"/>
      <c r="AE23" s="82"/>
      <c r="AF23" s="82"/>
      <c r="AG23" s="83"/>
      <c r="AH23" s="63" t="s">
        <v>17</v>
      </c>
      <c r="AI23" s="66" t="str">
        <f>IF(AI17&lt;AK17,"Old Tax Slabs","New Tax Slabs")</f>
        <v>New Tax Slabs</v>
      </c>
      <c r="AJ23" s="67"/>
      <c r="AK23" s="68"/>
    </row>
    <row r="24" spans="1:37">
      <c r="A24" s="10"/>
      <c r="B24" s="10" t="s">
        <v>36</v>
      </c>
      <c r="C24" s="33">
        <f>+IF(C5&gt;50000,50000,C5)</f>
        <v>0</v>
      </c>
      <c r="AD24" s="81"/>
      <c r="AE24" s="82"/>
      <c r="AF24" s="82"/>
      <c r="AG24" s="83"/>
      <c r="AH24" s="64"/>
      <c r="AI24" s="69"/>
      <c r="AJ24" s="70"/>
      <c r="AK24" s="71"/>
    </row>
    <row r="25" spans="1:37">
      <c r="A25" s="10"/>
      <c r="B25" s="11" t="s">
        <v>21</v>
      </c>
      <c r="C25" s="19"/>
      <c r="AD25" s="84"/>
      <c r="AE25" s="85"/>
      <c r="AF25" s="85"/>
      <c r="AG25" s="86"/>
      <c r="AH25" s="65"/>
      <c r="AI25" s="72"/>
      <c r="AJ25" s="73"/>
      <c r="AK25" s="74"/>
    </row>
    <row r="26" spans="1:37">
      <c r="A26" s="10"/>
      <c r="B26" s="10" t="s">
        <v>20</v>
      </c>
      <c r="C26" s="34"/>
    </row>
    <row r="27" spans="1:37" ht="15.75" customHeight="1">
      <c r="A27" s="10"/>
      <c r="B27" s="10" t="s">
        <v>19</v>
      </c>
      <c r="C27" s="34"/>
    </row>
    <row r="28" spans="1:37">
      <c r="A28" s="10"/>
      <c r="B28" s="10" t="s">
        <v>16</v>
      </c>
      <c r="C28" s="34">
        <v>0</v>
      </c>
    </row>
    <row r="29" spans="1:37">
      <c r="A29" s="10"/>
      <c r="B29" s="21" t="s">
        <v>61</v>
      </c>
      <c r="C29" s="33">
        <f>+SUM(C24:C28)</f>
        <v>0</v>
      </c>
      <c r="D29" s="22">
        <f>+C29</f>
        <v>0</v>
      </c>
      <c r="E29" s="24">
        <v>0</v>
      </c>
    </row>
    <row r="30" spans="1:37">
      <c r="A30" s="10"/>
    </row>
    <row r="31" spans="1:37" ht="15.75" customHeight="1">
      <c r="A31" s="10"/>
      <c r="B31" s="11" t="s">
        <v>31</v>
      </c>
      <c r="C31" s="34"/>
      <c r="D31" s="22">
        <f>+C31</f>
        <v>0</v>
      </c>
      <c r="E31" s="24">
        <v>0</v>
      </c>
    </row>
    <row r="32" spans="1:37">
      <c r="A32" s="10"/>
      <c r="B32" s="16"/>
      <c r="C32" s="29"/>
    </row>
    <row r="33" spans="1:8">
      <c r="A33" s="10"/>
      <c r="B33" s="11" t="s">
        <v>43</v>
      </c>
      <c r="C33" s="20"/>
      <c r="D33" s="20"/>
      <c r="E33" s="19"/>
    </row>
    <row r="34" spans="1:8">
      <c r="A34" s="10"/>
      <c r="B34" s="25" t="s">
        <v>44</v>
      </c>
      <c r="C34" s="19"/>
      <c r="D34" s="19"/>
      <c r="E34" s="19"/>
    </row>
    <row r="35" spans="1:8">
      <c r="A35" s="10"/>
      <c r="B35" s="23" t="s">
        <v>37</v>
      </c>
      <c r="C35" s="35"/>
      <c r="D35" s="19"/>
      <c r="E35" s="19"/>
    </row>
    <row r="36" spans="1:8">
      <c r="A36" s="10"/>
      <c r="B36" s="21" t="s">
        <v>38</v>
      </c>
      <c r="C36" s="34"/>
      <c r="D36" s="19"/>
      <c r="E36" s="19"/>
    </row>
    <row r="37" spans="1:8">
      <c r="A37" s="10"/>
      <c r="B37" s="21" t="s">
        <v>39</v>
      </c>
      <c r="C37" s="34"/>
      <c r="D37" s="19"/>
      <c r="E37" s="19"/>
    </row>
    <row r="38" spans="1:8">
      <c r="A38" s="10"/>
      <c r="B38" s="21" t="s">
        <v>40</v>
      </c>
      <c r="C38" s="34"/>
      <c r="D38" s="19"/>
      <c r="E38" s="19"/>
    </row>
    <row r="39" spans="1:8">
      <c r="A39" s="10"/>
      <c r="B39" s="21" t="s">
        <v>12</v>
      </c>
      <c r="C39" s="33">
        <f>+SUM(C35:C38)</f>
        <v>0</v>
      </c>
      <c r="D39" s="22">
        <f>+IF(C39&gt;150000,150000,C39)</f>
        <v>0</v>
      </c>
      <c r="E39" s="24">
        <v>0</v>
      </c>
    </row>
    <row r="40" spans="1:8">
      <c r="A40" s="10"/>
      <c r="B40" s="21"/>
      <c r="C40" s="30"/>
      <c r="D40" s="19"/>
      <c r="E40" s="19"/>
    </row>
    <row r="41" spans="1:8">
      <c r="A41" s="10"/>
      <c r="B41" s="26" t="s">
        <v>46</v>
      </c>
      <c r="C41" s="34"/>
      <c r="D41" s="22">
        <f>+IF(C41&gt;50000,50000,C41)</f>
        <v>0</v>
      </c>
      <c r="E41" s="24">
        <v>0</v>
      </c>
    </row>
    <row r="42" spans="1:8">
      <c r="A42" s="10"/>
      <c r="B42" s="21"/>
      <c r="C42" s="30"/>
      <c r="D42" s="19"/>
      <c r="E42" s="19"/>
    </row>
    <row r="43" spans="1:8">
      <c r="B43" s="25" t="s">
        <v>45</v>
      </c>
      <c r="C43" s="34"/>
      <c r="D43" s="22">
        <f>+C43</f>
        <v>0</v>
      </c>
      <c r="E43" s="24">
        <v>0</v>
      </c>
    </row>
    <row r="44" spans="1:8">
      <c r="B44" s="21"/>
      <c r="C44" s="30"/>
      <c r="D44" s="19"/>
      <c r="E44" s="19"/>
    </row>
    <row r="45" spans="1:8">
      <c r="B45" s="25" t="s">
        <v>56</v>
      </c>
      <c r="C45" s="34">
        <v>0</v>
      </c>
      <c r="D45" s="22">
        <f>+C45</f>
        <v>0</v>
      </c>
      <c r="E45" s="24">
        <v>0</v>
      </c>
      <c r="H45" s="13"/>
    </row>
    <row r="46" spans="1:8" s="13" customFormat="1">
      <c r="A46"/>
      <c r="B46" s="10"/>
      <c r="C46" s="30"/>
      <c r="D46" s="19"/>
      <c r="E46" s="19"/>
      <c r="F46"/>
      <c r="G46"/>
      <c r="H46"/>
    </row>
    <row r="47" spans="1:8">
      <c r="B47" s="25" t="s">
        <v>48</v>
      </c>
      <c r="C47" s="34"/>
      <c r="D47" s="22">
        <f>+C47</f>
        <v>0</v>
      </c>
      <c r="E47" s="24">
        <v>0</v>
      </c>
    </row>
    <row r="48" spans="1:8">
      <c r="A48" s="13"/>
      <c r="B48" s="10"/>
      <c r="C48" s="19"/>
      <c r="D48" s="19"/>
      <c r="E48" s="19"/>
      <c r="G48" s="13"/>
    </row>
    <row r="49" spans="1:6">
      <c r="B49" s="25" t="s">
        <v>47</v>
      </c>
      <c r="C49" s="33">
        <f>+IF(C17&gt;10000,10000,C17)</f>
        <v>0</v>
      </c>
      <c r="D49" s="22">
        <f>+C49</f>
        <v>0</v>
      </c>
      <c r="E49" s="24">
        <v>0</v>
      </c>
    </row>
    <row r="50" spans="1:6">
      <c r="B50" s="10"/>
      <c r="C50" s="19"/>
      <c r="D50" s="19"/>
      <c r="E50" s="19"/>
    </row>
    <row r="51" spans="1:6">
      <c r="A51" s="44" t="s">
        <v>64</v>
      </c>
      <c r="B51" s="11" t="s">
        <v>53</v>
      </c>
      <c r="C51" s="19"/>
      <c r="D51" s="43">
        <f>+SUM(D29:D49)</f>
        <v>0</v>
      </c>
      <c r="E51" s="43">
        <f>+SUM(E29:E49)</f>
        <v>0</v>
      </c>
    </row>
    <row r="52" spans="1:6">
      <c r="B52" s="10"/>
      <c r="C52" s="19"/>
      <c r="D52" s="19"/>
      <c r="E52" s="19"/>
    </row>
    <row r="53" spans="1:6">
      <c r="A53" s="45" t="s">
        <v>65</v>
      </c>
      <c r="B53" s="11" t="s">
        <v>24</v>
      </c>
      <c r="C53" s="20"/>
      <c r="D53" s="28">
        <f>+D21-D51</f>
        <v>0</v>
      </c>
      <c r="E53" s="27">
        <f>+E21-E51</f>
        <v>0</v>
      </c>
    </row>
    <row r="54" spans="1:6">
      <c r="B54" s="11"/>
      <c r="C54" s="20"/>
      <c r="D54" s="38"/>
      <c r="E54" s="38"/>
    </row>
    <row r="55" spans="1:6">
      <c r="B55" s="9" t="s">
        <v>49</v>
      </c>
      <c r="C55" s="12"/>
      <c r="D55" s="31">
        <f>+AI17</f>
        <v>0</v>
      </c>
      <c r="E55" s="32">
        <f>+AK17</f>
        <v>0</v>
      </c>
    </row>
    <row r="56" spans="1:6">
      <c r="B56" s="9" t="s">
        <v>50</v>
      </c>
      <c r="C56" s="12"/>
      <c r="D56" s="52" t="str">
        <f>+AI23</f>
        <v>New Tax Slabs</v>
      </c>
      <c r="E56" s="52"/>
    </row>
    <row r="57" spans="1:6">
      <c r="B57" s="9" t="s">
        <v>51</v>
      </c>
      <c r="C57" s="12"/>
      <c r="D57" s="53">
        <f>+AJ21</f>
        <v>0</v>
      </c>
      <c r="E57" s="53"/>
      <c r="F57" s="13"/>
    </row>
    <row r="59" spans="1:6">
      <c r="B59" s="15" t="s">
        <v>52</v>
      </c>
      <c r="C59" s="15"/>
      <c r="D59" s="14" t="s">
        <v>26</v>
      </c>
      <c r="E59" s="13"/>
    </row>
    <row r="60" spans="1:6" ht="22.5">
      <c r="B60" s="18" t="s">
        <v>66</v>
      </c>
      <c r="D60" s="91" t="s">
        <v>69</v>
      </c>
    </row>
  </sheetData>
  <sheetProtection password="AA0D" sheet="1" objects="1" scenarios="1"/>
  <mergeCells count="19">
    <mergeCell ref="AJ21:AJ22"/>
    <mergeCell ref="AK21:AK22"/>
    <mergeCell ref="AH23:AH25"/>
    <mergeCell ref="AI23:AK25"/>
    <mergeCell ref="D2:E2"/>
    <mergeCell ref="AD2:AK3"/>
    <mergeCell ref="AD17:AG25"/>
    <mergeCell ref="AH17:AH18"/>
    <mergeCell ref="AI17:AI18"/>
    <mergeCell ref="AJ17:AJ18"/>
    <mergeCell ref="AK17:AK18"/>
    <mergeCell ref="AH19:AH20"/>
    <mergeCell ref="AI19:AK20"/>
    <mergeCell ref="AH21:AH22"/>
    <mergeCell ref="D56:E56"/>
    <mergeCell ref="D57:E57"/>
    <mergeCell ref="A2:A3"/>
    <mergeCell ref="B2:B3"/>
    <mergeCell ref="AI21:AI22"/>
  </mergeCells>
  <conditionalFormatting sqref="AI17:AI18 AK17:AK1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hyperlinks>
    <hyperlink ref="D59" r:id="rId1"/>
    <hyperlink ref="K3" r:id="rId2"/>
    <hyperlink ref="C1" r:id="rId3"/>
    <hyperlink ref="D60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CALCULATE TAX</vt:lpstr>
    </vt:vector>
  </TitlesOfParts>
  <Company>Stable Investor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 Ashish</dc:creator>
  <cp:lastModifiedBy>Lenovo</cp:lastModifiedBy>
  <dcterms:created xsi:type="dcterms:W3CDTF">2020-02-04T06:46:08Z</dcterms:created>
  <dcterms:modified xsi:type="dcterms:W3CDTF">2020-04-23T17:00:54Z</dcterms:modified>
</cp:coreProperties>
</file>